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96" yWindow="-480" windowWidth="28920" windowHeight="16032" activeTab="2"/>
  </bookViews>
  <sheets>
    <sheet name="Model" sheetId="1" r:id="rId1"/>
    <sheet name="Model_STS" sheetId="2" state="veryHidden" r:id="rId2"/>
    <sheet name="STS_1" sheetId="3" r:id="rId3"/>
  </sheets>
  <definedNames>
    <definedName name="ChartData" localSheetId="2">STS_1!$O$5:$O$20</definedName>
    <definedName name="Hours_available">Model!$D$26:$D$28</definedName>
    <definedName name="Hours_used">Model!$B$26:$B$28</definedName>
    <definedName name="InputValues" localSheetId="2">STS_1!$A$5:$A$20</definedName>
    <definedName name="Maximum_sales">Model!$B$23:$I$23</definedName>
    <definedName name="Number_tested_on_line_1">Model!$B$19:$I$19</definedName>
    <definedName name="Number_tested_on_line_2">Model!$B$20:$I$20</definedName>
    <definedName name="OutputAddresses" localSheetId="2">STS_1!$B$4:$M$4</definedName>
    <definedName name="OutputValues" localSheetId="2">STS_1!$B$5:$M$20</definedName>
    <definedName name="_xlnm.Print_Area" localSheetId="0">Model!$A$1:$J$33</definedName>
    <definedName name="solver_adj" localSheetId="0" hidden="1">Model!$B$19:$I$19,Model!$B$20:$I$20</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tr" localSheetId="0" hidden="1">100</definedName>
    <definedName name="solver_lhs1" localSheetId="0" hidden="1">Model!$B$26:$B$28</definedName>
    <definedName name="solver_lhs2" localSheetId="0" hidden="1">Model!$B$21:$I$21</definedName>
    <definedName name="solver_lin" localSheetId="0" hidden="1">1</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2</definedName>
    <definedName name="solver_nwt" localSheetId="0" hidden="1">1</definedName>
    <definedName name="solver_opt" localSheetId="0" hidden="1">Model!$J$33</definedName>
    <definedName name="solver_pre" localSheetId="0" hidden="1">0.000001</definedName>
    <definedName name="solver_rbv" localSheetId="0" hidden="1">1</definedName>
    <definedName name="solver_rel1" localSheetId="0" hidden="1">1</definedName>
    <definedName name="solver_rel2" localSheetId="0" hidden="1">1</definedName>
    <definedName name="solver_rhs1" localSheetId="0" hidden="1">Hours_available</definedName>
    <definedName name="solver_rhs2" localSheetId="0" hidden="1">Maximum_sales</definedName>
    <definedName name="solver_rlx" localSheetId="0" hidden="1">1</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100</definedName>
    <definedName name="solver_tol" localSheetId="0" hidden="1">0.05</definedName>
    <definedName name="solver_typ" localSheetId="0" hidden="1">1</definedName>
    <definedName name="solver_val" localSheetId="0" hidden="1">0</definedName>
    <definedName name="solver_ver" localSheetId="0" hidden="1">3</definedName>
    <definedName name="Total_computers_produced">Model!$B$21:$I$21</definedName>
    <definedName name="Total_profit">Model!$J$33</definedName>
  </definedNames>
  <calcPr calcId="152511"/>
</workbook>
</file>

<file path=xl/calcChain.xml><?xml version="1.0" encoding="utf-8"?>
<calcChain xmlns="http://schemas.openxmlformats.org/spreadsheetml/2006/main">
  <c r="N4" i="3" l="1"/>
  <c r="O20" i="3" s="1"/>
  <c r="N6" i="3"/>
  <c r="N7" i="3"/>
  <c r="N8" i="3"/>
  <c r="N9" i="3"/>
  <c r="N10" i="3"/>
  <c r="N11" i="3"/>
  <c r="N12" i="3"/>
  <c r="N13" i="3"/>
  <c r="N14" i="3"/>
  <c r="N15" i="3"/>
  <c r="N16" i="3"/>
  <c r="N17" i="3"/>
  <c r="N18" i="3"/>
  <c r="N19" i="3"/>
  <c r="N20" i="3"/>
  <c r="L22" i="3"/>
  <c r="L23" i="3"/>
  <c r="L24" i="3"/>
  <c r="L25" i="3"/>
  <c r="L26" i="3"/>
  <c r="L27" i="3"/>
  <c r="L28" i="3"/>
  <c r="L29" i="3"/>
  <c r="L30" i="3"/>
  <c r="L31" i="3"/>
  <c r="L32" i="3"/>
  <c r="L33" i="3"/>
  <c r="L34" i="3"/>
  <c r="L35" i="3"/>
  <c r="L36" i="3"/>
  <c r="L37" i="3"/>
  <c r="K22" i="3"/>
  <c r="K23" i="3"/>
  <c r="K24" i="3"/>
  <c r="K25" i="3"/>
  <c r="K26" i="3"/>
  <c r="K27" i="3"/>
  <c r="K28" i="3"/>
  <c r="K29" i="3"/>
  <c r="K30" i="3"/>
  <c r="K31" i="3"/>
  <c r="K32" i="3"/>
  <c r="K33" i="3"/>
  <c r="K34" i="3"/>
  <c r="K35" i="3"/>
  <c r="K36" i="3"/>
  <c r="K37" i="3"/>
  <c r="J22" i="3"/>
  <c r="J23" i="3"/>
  <c r="J24" i="3"/>
  <c r="J25" i="3"/>
  <c r="J26" i="3"/>
  <c r="J27" i="3"/>
  <c r="J28" i="3"/>
  <c r="J29" i="3"/>
  <c r="J30" i="3"/>
  <c r="J31" i="3"/>
  <c r="J32" i="3"/>
  <c r="J33" i="3"/>
  <c r="J34" i="3"/>
  <c r="J35" i="3"/>
  <c r="J36" i="3"/>
  <c r="J37" i="3"/>
  <c r="O1" i="3"/>
  <c r="D26" i="1"/>
  <c r="D27" i="1"/>
  <c r="D28" i="1"/>
  <c r="B28" i="1"/>
  <c r="B27" i="1"/>
  <c r="D14" i="1"/>
  <c r="D31" i="1" s="1"/>
  <c r="E14" i="1"/>
  <c r="E31" i="1" s="1"/>
  <c r="F14" i="1"/>
  <c r="F31" i="1" s="1"/>
  <c r="G14" i="1"/>
  <c r="G31" i="1" s="1"/>
  <c r="H14" i="1"/>
  <c r="H31" i="1" s="1"/>
  <c r="I14" i="1"/>
  <c r="I31" i="1" s="1"/>
  <c r="D15" i="1"/>
  <c r="D32" i="1" s="1"/>
  <c r="E15" i="1"/>
  <c r="E32" i="1" s="1"/>
  <c r="F15" i="1"/>
  <c r="F32" i="1" s="1"/>
  <c r="G15" i="1"/>
  <c r="G32" i="1" s="1"/>
  <c r="H15" i="1"/>
  <c r="H32" i="1" s="1"/>
  <c r="I15" i="1"/>
  <c r="I32" i="1" s="1"/>
  <c r="B15" i="1"/>
  <c r="B32" i="1" s="1"/>
  <c r="C15" i="1"/>
  <c r="C32" i="1" s="1"/>
  <c r="B14" i="1"/>
  <c r="B31" i="1" s="1"/>
  <c r="C14" i="1"/>
  <c r="C31" i="1" s="1"/>
  <c r="B21" i="1"/>
  <c r="C21" i="1"/>
  <c r="D21" i="1"/>
  <c r="E21" i="1"/>
  <c r="F21" i="1"/>
  <c r="G21" i="1"/>
  <c r="H21" i="1"/>
  <c r="I21" i="1"/>
  <c r="O5" i="3" l="1"/>
  <c r="O7" i="3"/>
  <c r="O9" i="3"/>
  <c r="O11" i="3"/>
  <c r="O13" i="3"/>
  <c r="O15" i="3"/>
  <c r="O17" i="3"/>
  <c r="O19" i="3"/>
  <c r="O6" i="3"/>
  <c r="O8" i="3"/>
  <c r="O10" i="3"/>
  <c r="O12" i="3"/>
  <c r="O14" i="3"/>
  <c r="O16" i="3"/>
  <c r="O18" i="3"/>
  <c r="B26" i="1"/>
  <c r="J31" i="1"/>
  <c r="J32" i="1"/>
  <c r="J33" i="1" l="1"/>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 ref="B11" authorId="0" shapeId="0">
      <text>
        <r>
          <rPr>
            <sz val="8"/>
            <color indexed="81"/>
            <rFont val="Tahoma"/>
            <family val="2"/>
          </rPr>
          <t>Solver found a solution. All constraints and optimality conditions are satisfied.</t>
        </r>
      </text>
    </comment>
    <comment ref="B12" authorId="0" shapeId="0">
      <text>
        <r>
          <rPr>
            <sz val="8"/>
            <color indexed="81"/>
            <rFont val="Tahoma"/>
            <family val="2"/>
          </rPr>
          <t>Solver found a solution. All constraints and optimality conditions are satisfied.</t>
        </r>
      </text>
    </comment>
    <comment ref="B13" authorId="0" shapeId="0">
      <text>
        <r>
          <rPr>
            <sz val="8"/>
            <color indexed="81"/>
            <rFont val="Tahoma"/>
            <family val="2"/>
          </rPr>
          <t>Solver found a solution. All constraints and optimality conditions are satisfied.</t>
        </r>
      </text>
    </comment>
    <comment ref="B14" authorId="0" shapeId="0">
      <text>
        <r>
          <rPr>
            <sz val="8"/>
            <color indexed="81"/>
            <rFont val="Tahoma"/>
            <family val="2"/>
          </rPr>
          <t>Solver found a solution. All constraints and optimality conditions are satisfied.</t>
        </r>
      </text>
    </comment>
    <comment ref="B15" authorId="0" shapeId="0">
      <text>
        <r>
          <rPr>
            <sz val="8"/>
            <color indexed="81"/>
            <rFont val="Tahoma"/>
            <family val="2"/>
          </rPr>
          <t>Solver found a solution. All constraints and optimality conditions are satisfied.</t>
        </r>
      </text>
    </comment>
    <comment ref="B16" authorId="0" shapeId="0">
      <text>
        <r>
          <rPr>
            <sz val="8"/>
            <color indexed="81"/>
            <rFont val="Tahoma"/>
            <family val="2"/>
          </rPr>
          <t>Solver found a solution. All constraints and optimality conditions are satisfied.</t>
        </r>
      </text>
    </comment>
    <comment ref="B17" authorId="0" shapeId="0">
      <text>
        <r>
          <rPr>
            <sz val="8"/>
            <color indexed="81"/>
            <rFont val="Tahoma"/>
            <family val="2"/>
          </rPr>
          <t>Solver found a solution. All constraints and optimality conditions are satisfied.</t>
        </r>
      </text>
    </comment>
    <comment ref="B18" authorId="0" shapeId="0">
      <text>
        <r>
          <rPr>
            <sz val="8"/>
            <color indexed="81"/>
            <rFont val="Tahoma"/>
            <family val="2"/>
          </rPr>
          <t>Solver found a solution. All constraints and optimality conditions are satisfied.</t>
        </r>
      </text>
    </comment>
    <comment ref="B19" authorId="0" shapeId="0">
      <text>
        <r>
          <rPr>
            <sz val="8"/>
            <color indexed="81"/>
            <rFont val="Tahoma"/>
            <family val="2"/>
          </rPr>
          <t>Solver found a solution. All constraints and optimality conditions are satisfied.</t>
        </r>
      </text>
    </comment>
    <comment ref="B20"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<sst xmlns="http://schemas.openxmlformats.org/spreadsheetml/2006/main" count="83" uniqueCount="56">
  <si>
    <t>Assembling and testing computers</t>
  </si>
  <si>
    <t>Inputs for assembling and testing a computer</t>
  </si>
  <si>
    <t>Labor hours for assembly</t>
  </si>
  <si>
    <t>Cost of component parts</t>
  </si>
  <si>
    <t>Selling price</t>
  </si>
  <si>
    <t>Assembling, testing plan (# of computers)</t>
  </si>
  <si>
    <t>Net profit ($ per month)</t>
  </si>
  <si>
    <t>Cost per labor hour assembling</t>
  </si>
  <si>
    <t>Labor availability for assembling</t>
  </si>
  <si>
    <t>&lt;=</t>
  </si>
  <si>
    <t>Constraints (hours per month)</t>
  </si>
  <si>
    <t>Cost per labor hour testing, line 1</t>
  </si>
  <si>
    <t>Cost per labor hour testing, line 2</t>
  </si>
  <si>
    <t>Labor hours for testing, line 1</t>
  </si>
  <si>
    <t>Labor hours for testing, line 2</t>
  </si>
  <si>
    <t>Model 1</t>
  </si>
  <si>
    <t>Model 2</t>
  </si>
  <si>
    <t>Model 3</t>
  </si>
  <si>
    <t>Model 4</t>
  </si>
  <si>
    <t>Model 5</t>
  </si>
  <si>
    <t>Model 6</t>
  </si>
  <si>
    <t>Model 7</t>
  </si>
  <si>
    <t>Model 8</t>
  </si>
  <si>
    <t>Labor availability for testing, line 1</t>
  </si>
  <si>
    <t>Labor availability for testing, line 2</t>
  </si>
  <si>
    <t>Number tested on line 1</t>
  </si>
  <si>
    <t>Number tested on line 2</t>
  </si>
  <si>
    <t>Unit margin, tested on line 1</t>
  </si>
  <si>
    <t>Unit margin, tested on line 2</t>
  </si>
  <si>
    <t>Tested on line 1</t>
  </si>
  <si>
    <t>Tested on line 2</t>
  </si>
  <si>
    <t>Totals</t>
  </si>
  <si>
    <t>Hours used</t>
  </si>
  <si>
    <t>Hours available</t>
  </si>
  <si>
    <t>Maximum sales</t>
  </si>
  <si>
    <t>Total computers produced</t>
  </si>
  <si>
    <t>Original values</t>
  </si>
  <si>
    <t>% change</t>
  </si>
  <si>
    <t>$H$26</t>
  </si>
  <si>
    <t>$B$21:$I$21,$B$26:$B$28,$J$33</t>
  </si>
  <si>
    <t>Percent change in available hours</t>
  </si>
  <si>
    <t>Oneway analysis for Solver model in Model worksheet</t>
  </si>
  <si>
    <t>Percent change in available hours (cell $H$26) values along side, output cell(s) along top</t>
  </si>
  <si>
    <t>Total_computers_produced_1</t>
  </si>
  <si>
    <t>Total_computers_produced_2</t>
  </si>
  <si>
    <t>Total_computers_produced_3</t>
  </si>
  <si>
    <t>Total_computers_produced_4</t>
  </si>
  <si>
    <t>Total_computers_produced_5</t>
  </si>
  <si>
    <t>Total_computers_produced_6</t>
  </si>
  <si>
    <t>Total_computers_produced_7</t>
  </si>
  <si>
    <t>Total_computers_produced_8</t>
  </si>
  <si>
    <t>Hours_used_1</t>
  </si>
  <si>
    <t>Hours_used_2</t>
  </si>
  <si>
    <t>Hours_used_3</t>
  </si>
  <si>
    <t>Total_profit</t>
  </si>
  <si>
    <t>Data for chart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</si>
</sst>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4" x14ac:knownFonts="1">
    <font>
      <sz val="11"/>
      <color theme="1"/>
      <name val="Calibri"/>
      <family val="2"/>
      <scheme val="minor"/>
    </font>
    <font>
      <b/>
      <sz val="11"/>
      <color theme="1"/>
      <name val="Calibri"/>
      <family val="2"/>
      <scheme val="minor"/>
    </font>
    <font>
      <sz val="11"/>
      <color rgb="FFFFFFFF"/>
      <name val="Calibri"/>
      <family val="2"/>
      <scheme val="minor"/>
    </font>
    <font>
      <sz val="8"/>
      <color indexed="81"/>
      <name val="Tahoma"/>
      <family val="2"/>
    </font>
  </fonts>
  <fills count="6">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7">
    <xf numFmtId="0" fontId="0" fillId="0" borderId="0" xfId="0"/>
    <xf numFmtId="0" fontId="1" fillId="0" borderId="0" xfId="0" applyFont="1"/>
    <xf numFmtId="0" fontId="0" fillId="0" borderId="0" xfId="0" applyAlignment="1">
      <alignment horizontal="right"/>
    </xf>
    <xf numFmtId="0" fontId="0" fillId="2" borderId="0" xfId="0" applyFill="1"/>
    <xf numFmtId="0" fontId="0" fillId="3" borderId="0" xfId="0" applyFill="1"/>
    <xf numFmtId="164" fontId="0" fillId="2" borderId="0" xfId="0" applyNumberFormat="1" applyFill="1"/>
    <xf numFmtId="164" fontId="0" fillId="0" borderId="0" xfId="0" applyNumberFormat="1"/>
    <xf numFmtId="164" fontId="0" fillId="4" borderId="0" xfId="0" applyNumberFormat="1" applyFill="1"/>
    <xf numFmtId="0" fontId="0" fillId="0" borderId="0" xfId="0" applyAlignment="1">
      <alignment horizontal="center"/>
    </xf>
    <xf numFmtId="0" fontId="0" fillId="0" borderId="0" xfId="0" applyFill="1"/>
    <xf numFmtId="164" fontId="0" fillId="0" borderId="0" xfId="0" applyNumberFormat="1" applyFill="1"/>
    <xf numFmtId="0" fontId="0" fillId="0" borderId="0" xfId="0" applyNumberFormat="1"/>
    <xf numFmtId="0" fontId="0" fillId="0" borderId="0" xfId="0" applyAlignment="1">
      <alignment horizontal="left"/>
    </xf>
    <xf numFmtId="9" fontId="0" fillId="0" borderId="0" xfId="0" applyNumberFormat="1"/>
    <xf numFmtId="49" fontId="0" fillId="0" borderId="0" xfId="0" applyNumberFormat="1"/>
    <xf numFmtId="0" fontId="0" fillId="0" borderId="0" xfId="0" applyAlignment="1">
      <alignment horizontal="right" textRotation="90"/>
    </xf>
    <xf numFmtId="0" fontId="0" fillId="5" borderId="0" xfId="0" applyFill="1" applyAlignment="1">
      <alignment horizontal="right" textRotation="90"/>
    </xf>
    <xf numFmtId="0" fontId="2" fillId="0" borderId="0" xfId="0" applyFont="1"/>
    <xf numFmtId="0" fontId="0" fillId="0" borderId="3" xfId="0" applyNumberFormat="1" applyBorder="1"/>
    <xf numFmtId="0" fontId="0" fillId="0" borderId="4" xfId="0" applyNumberFormat="1" applyBorder="1"/>
    <xf numFmtId="164" fontId="0" fillId="0" borderId="5" xfId="0" applyNumberFormat="1" applyBorder="1"/>
    <xf numFmtId="0" fontId="0" fillId="0" borderId="1" xfId="0" applyNumberFormat="1" applyBorder="1"/>
    <xf numFmtId="0" fontId="0" fillId="0" borderId="0" xfId="0" applyNumberFormat="1" applyBorder="1"/>
    <xf numFmtId="164" fontId="0" fillId="0" borderId="2" xfId="0" applyNumberFormat="1" applyBorder="1"/>
    <xf numFmtId="0" fontId="0" fillId="0" borderId="6" xfId="0" applyNumberFormat="1" applyBorder="1"/>
    <xf numFmtId="0" fontId="0" fillId="0" borderId="7" xfId="0" applyNumberFormat="1" applyBorder="1"/>
    <xf numFmtId="164" fontId="0" fillId="0" borderId="8" xfId="0" applyNumberForma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STS_1!$O$1</c:f>
          <c:strCache>
            <c:ptCount val="1"/>
            <c:pt idx="0">
              <c:v>Sensitivity of Total_profit to Percent change in available hours</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STS_1!$A$5:$A$20</c:f>
              <c:numCache>
                <c:formatCode>0%</c:formatCode>
                <c:ptCount val="16"/>
                <c:pt idx="0">
                  <c:v>-0.25</c:v>
                </c:pt>
                <c:pt idx="1">
                  <c:v>-0.20000000298023224</c:v>
                </c:pt>
                <c:pt idx="2">
                  <c:v>-0.15000000596046448</c:v>
                </c:pt>
                <c:pt idx="3">
                  <c:v>-9.9999994039535522E-2</c:v>
                </c:pt>
                <c:pt idx="4">
                  <c:v>-4.9999997019767761E-2</c:v>
                </c:pt>
                <c:pt idx="5">
                  <c:v>3.7252902984619141E-9</c:v>
                </c:pt>
                <c:pt idx="6">
                  <c:v>5.0000004470348358E-2</c:v>
                </c:pt>
                <c:pt idx="7">
                  <c:v>0.10000000894069672</c:v>
                </c:pt>
                <c:pt idx="8">
                  <c:v>0.15000000596046448</c:v>
                </c:pt>
                <c:pt idx="9">
                  <c:v>0.20000000298023224</c:v>
                </c:pt>
                <c:pt idx="10">
                  <c:v>0.25</c:v>
                </c:pt>
                <c:pt idx="11">
                  <c:v>0.30000001192092896</c:v>
                </c:pt>
                <c:pt idx="12">
                  <c:v>0.35000002384185791</c:v>
                </c:pt>
                <c:pt idx="13">
                  <c:v>0.40000000596046448</c:v>
                </c:pt>
                <c:pt idx="14">
                  <c:v>0.45000001788139343</c:v>
                </c:pt>
                <c:pt idx="15">
                  <c:v>0.5</c:v>
                </c:pt>
              </c:numCache>
            </c:numRef>
          </c:cat>
          <c:val>
            <c:numRef>
              <c:f>STS_1!$O$5:$O$20</c:f>
              <c:numCache>
                <c:formatCode>General</c:formatCode>
                <c:ptCount val="16"/>
                <c:pt idx="0">
                  <c:v>463871.21</c:v>
                </c:pt>
                <c:pt idx="1">
                  <c:v>494393.94</c:v>
                </c:pt>
                <c:pt idx="2">
                  <c:v>524916.66</c:v>
                </c:pt>
                <c:pt idx="3">
                  <c:v>555333.34</c:v>
                </c:pt>
                <c:pt idx="4">
                  <c:v>585750</c:v>
                </c:pt>
                <c:pt idx="5">
                  <c:v>615812.5</c:v>
                </c:pt>
                <c:pt idx="6">
                  <c:v>645875</c:v>
                </c:pt>
                <c:pt idx="7">
                  <c:v>675937.51</c:v>
                </c:pt>
                <c:pt idx="8">
                  <c:v>706000</c:v>
                </c:pt>
                <c:pt idx="9">
                  <c:v>735750</c:v>
                </c:pt>
                <c:pt idx="10">
                  <c:v>765395.83</c:v>
                </c:pt>
                <c:pt idx="11">
                  <c:v>795041.67</c:v>
                </c:pt>
                <c:pt idx="12">
                  <c:v>824687.51</c:v>
                </c:pt>
                <c:pt idx="13">
                  <c:v>854333.34</c:v>
                </c:pt>
                <c:pt idx="14">
                  <c:v>882475.01</c:v>
                </c:pt>
                <c:pt idx="15">
                  <c:v>910537.5</c:v>
                </c:pt>
              </c:numCache>
            </c:numRef>
          </c:val>
          <c:smooth val="0"/>
        </c:ser>
        <c:dLbls>
          <c:showLegendKey val="0"/>
          <c:showVal val="0"/>
          <c:showCatName val="0"/>
          <c:showSerName val="0"/>
          <c:showPercent val="0"/>
          <c:showBubbleSize val="0"/>
        </c:dLbls>
        <c:marker val="1"/>
        <c:smooth val="0"/>
        <c:axId val="619101384"/>
        <c:axId val="619095896"/>
      </c:lineChart>
      <c:catAx>
        <c:axId val="619101384"/>
        <c:scaling>
          <c:orientation val="minMax"/>
        </c:scaling>
        <c:delete val="0"/>
        <c:axPos val="b"/>
        <c:title>
          <c:tx>
            <c:rich>
              <a:bodyPr/>
              <a:lstStyle/>
              <a:p>
                <a:pPr>
                  <a:defRPr/>
                </a:pPr>
                <a:r>
                  <a:rPr lang="en-US"/>
                  <a:t>Percent change in available hours ($H$26)</a:t>
                </a:r>
              </a:p>
            </c:rich>
          </c:tx>
          <c:layout/>
          <c:overlay val="0"/>
        </c:title>
        <c:numFmt formatCode="0%" sourceLinked="1"/>
        <c:majorTickMark val="out"/>
        <c:minorTickMark val="none"/>
        <c:tickLblPos val="nextTo"/>
        <c:crossAx val="619095896"/>
        <c:crosses val="autoZero"/>
        <c:auto val="1"/>
        <c:lblAlgn val="ctr"/>
        <c:lblOffset val="100"/>
        <c:noMultiLvlLbl val="0"/>
      </c:catAx>
      <c:valAx>
        <c:axId val="619095896"/>
        <c:scaling>
          <c:orientation val="minMax"/>
        </c:scaling>
        <c:delete val="0"/>
        <c:axPos val="l"/>
        <c:majorGridlines/>
        <c:numFmt formatCode="General" sourceLinked="1"/>
        <c:majorTickMark val="out"/>
        <c:minorTickMark val="none"/>
        <c:tickLblPos val="nextTo"/>
        <c:crossAx val="619101384"/>
        <c:crosses val="autoZero"/>
        <c:crossBetween val="between"/>
      </c:valAx>
    </c:plotArea>
    <c:plotVisOnly val="1"/>
    <c:dispBlanksAs val="gap"/>
    <c:showDLblsOverMax val="0"/>
  </c:chart>
  <c:spPr>
    <a:ln w="19050" cap="flat" cmpd="sng" algn="ctr">
      <a:solidFill>
        <a:schemeClr val="accent1">
          <a:lumMod val="100000"/>
        </a:schemeClr>
      </a:solidFill>
      <a:prstDash val="solid"/>
      <a:round/>
      <a:headEnd type="none" w="med" len="med"/>
      <a:tailEnd type="none" w="med" len="med"/>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0</xdr:colOff>
      <xdr:row>21</xdr:row>
      <xdr:rowOff>0</xdr:rowOff>
    </xdr:from>
    <xdr:to>
      <xdr:col>22</xdr:col>
      <xdr:colOff>0</xdr:colOff>
      <xdr:row>36</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0</xdr:colOff>
      <xdr:row>3</xdr:row>
      <xdr:rowOff>0</xdr:rowOff>
    </xdr:from>
    <xdr:to>
      <xdr:col>20</xdr:col>
      <xdr:colOff>0</xdr:colOff>
      <xdr:row>3</xdr:row>
      <xdr:rowOff>762000</xdr:rowOff>
    </xdr:to>
    <xdr:sp macro="" textlink="">
      <xdr:nvSpPr>
        <xdr:cNvPr id="3" name="TextBox 2"/>
        <xdr:cNvSpPr txBox="1"/>
      </xdr:nvSpPr>
      <xdr:spPr>
        <a:xfrm>
          <a:off x="9753600" y="571500"/>
          <a:ext cx="2438400" cy="762000"/>
        </a:xfrm>
        <a:prstGeom prst="rect">
          <a:avLst/>
        </a:prstGeom>
        <a:ln w="19050" cap="flat" cmpd="sng" algn="ctr">
          <a:solidFill>
            <a:schemeClr val="accent1">
              <a:lumMod val="100000"/>
            </a:schemeClr>
          </a:solidFill>
          <a:prstDash val="solid"/>
          <a:round/>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vert="horz" rtlCol="0" anchor="t"/>
        <a:lstStyle/>
        <a:p>
          <a:r>
            <a:rPr lang="en-US" sz="1100"/>
            <a:t>When you select an output from the dropdown list in cell $O$4, the chart will adapt to that output.</a:t>
          </a:r>
        </a:p>
      </xdr:txBody>
    </xdr:sp>
    <xdr:clientData/>
  </xdr:twoCellAnchor>
  <xdr:twoCellAnchor>
    <xdr:from>
      <xdr:col>6</xdr:col>
      <xdr:colOff>445770</xdr:colOff>
      <xdr:row>0</xdr:row>
      <xdr:rowOff>139064</xdr:rowOff>
    </xdr:from>
    <xdr:to>
      <xdr:col>12</xdr:col>
      <xdr:colOff>472440</xdr:colOff>
      <xdr:row>3</xdr:row>
      <xdr:rowOff>1234440</xdr:rowOff>
    </xdr:to>
    <xdr:sp macro="" textlink="">
      <xdr:nvSpPr>
        <xdr:cNvPr id="4" name="TextBox 3"/>
        <xdr:cNvSpPr txBox="1"/>
      </xdr:nvSpPr>
      <xdr:spPr>
        <a:xfrm>
          <a:off x="4103370" y="139064"/>
          <a:ext cx="3684270" cy="1644016"/>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Columns B-I show how the product mix changes. Columns J-L</a:t>
          </a:r>
          <a:r>
            <a:rPr lang="en-US" sz="1100" baseline="0"/>
            <a:t> show how many labor hours are used. As you can see, assembling and testing 1 labor hours are always fully utilized, but there are always some testing 2 labor hours left over. (Compare to the availabilities to from row 22 down, calculated manually.) Finally, the optimal profit increases approximately linearly. (See the actual changes in column N, again calculated manually.)</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42"/>
  <sheetViews>
    <sheetView workbookViewId="0"/>
  </sheetViews>
  <sheetFormatPr defaultRowHeight="14.4" x14ac:dyDescent="0.3"/>
  <cols>
    <col min="1" max="1" width="33.33203125" customWidth="1"/>
  </cols>
  <sheetData>
    <row r="1" spans="1:9" x14ac:dyDescent="0.3">
      <c r="A1" s="1" t="s">
        <v>0</v>
      </c>
    </row>
    <row r="3" spans="1:9" x14ac:dyDescent="0.3">
      <c r="A3" t="s">
        <v>7</v>
      </c>
      <c r="B3" s="5">
        <v>11</v>
      </c>
    </row>
    <row r="4" spans="1:9" x14ac:dyDescent="0.3">
      <c r="A4" t="s">
        <v>11</v>
      </c>
      <c r="B4" s="5">
        <v>19</v>
      </c>
    </row>
    <row r="5" spans="1:9" x14ac:dyDescent="0.3">
      <c r="A5" t="s">
        <v>12</v>
      </c>
      <c r="B5" s="5">
        <v>17</v>
      </c>
    </row>
    <row r="7" spans="1:9" x14ac:dyDescent="0.3">
      <c r="A7" t="s">
        <v>1</v>
      </c>
    </row>
    <row r="8" spans="1:9" x14ac:dyDescent="0.3">
      <c r="B8" s="2" t="s">
        <v>15</v>
      </c>
      <c r="C8" s="2" t="s">
        <v>16</v>
      </c>
      <c r="D8" s="2" t="s">
        <v>17</v>
      </c>
      <c r="E8" s="2" t="s">
        <v>18</v>
      </c>
      <c r="F8" s="2" t="s">
        <v>19</v>
      </c>
      <c r="G8" s="2" t="s">
        <v>20</v>
      </c>
      <c r="H8" s="2" t="s">
        <v>21</v>
      </c>
      <c r="I8" s="2" t="s">
        <v>22</v>
      </c>
    </row>
    <row r="9" spans="1:9" x14ac:dyDescent="0.3">
      <c r="A9" t="s">
        <v>2</v>
      </c>
      <c r="B9" s="3">
        <v>4</v>
      </c>
      <c r="C9" s="3">
        <v>5</v>
      </c>
      <c r="D9" s="3">
        <v>5</v>
      </c>
      <c r="E9" s="3">
        <v>5</v>
      </c>
      <c r="F9" s="3">
        <v>5.5</v>
      </c>
      <c r="G9" s="3">
        <v>5.5</v>
      </c>
      <c r="H9" s="3">
        <v>5.5</v>
      </c>
      <c r="I9" s="3">
        <v>6</v>
      </c>
    </row>
    <row r="10" spans="1:9" x14ac:dyDescent="0.3">
      <c r="A10" t="s">
        <v>13</v>
      </c>
      <c r="B10" s="3">
        <v>1.5</v>
      </c>
      <c r="C10" s="3">
        <v>2</v>
      </c>
      <c r="D10" s="3">
        <v>2</v>
      </c>
      <c r="E10" s="3">
        <v>2</v>
      </c>
      <c r="F10" s="3">
        <v>2.5</v>
      </c>
      <c r="G10" s="3">
        <v>2.5</v>
      </c>
      <c r="H10" s="3">
        <v>2.5</v>
      </c>
      <c r="I10" s="3">
        <v>3</v>
      </c>
    </row>
    <row r="11" spans="1:9" x14ac:dyDescent="0.3">
      <c r="A11" t="s">
        <v>14</v>
      </c>
      <c r="B11" s="3">
        <v>2</v>
      </c>
      <c r="C11" s="3">
        <v>2.5</v>
      </c>
      <c r="D11" s="3">
        <v>2.5</v>
      </c>
      <c r="E11" s="3">
        <v>2.5</v>
      </c>
      <c r="F11" s="3">
        <v>3</v>
      </c>
      <c r="G11" s="3">
        <v>3</v>
      </c>
      <c r="H11" s="3">
        <v>3.5</v>
      </c>
      <c r="I11" s="3">
        <v>3.5</v>
      </c>
    </row>
    <row r="12" spans="1:9" x14ac:dyDescent="0.3">
      <c r="A12" t="s">
        <v>3</v>
      </c>
      <c r="B12" s="5">
        <v>150</v>
      </c>
      <c r="C12" s="5">
        <v>225</v>
      </c>
      <c r="D12" s="5">
        <v>225</v>
      </c>
      <c r="E12" s="5">
        <v>225</v>
      </c>
      <c r="F12" s="5">
        <v>250</v>
      </c>
      <c r="G12" s="5">
        <v>250</v>
      </c>
      <c r="H12" s="5">
        <v>250</v>
      </c>
      <c r="I12" s="5">
        <v>300</v>
      </c>
    </row>
    <row r="13" spans="1:9" x14ac:dyDescent="0.3">
      <c r="A13" t="s">
        <v>4</v>
      </c>
      <c r="B13" s="5">
        <v>350</v>
      </c>
      <c r="C13" s="5">
        <v>450</v>
      </c>
      <c r="D13" s="5">
        <v>460</v>
      </c>
      <c r="E13" s="5">
        <v>470</v>
      </c>
      <c r="F13" s="5">
        <v>500</v>
      </c>
      <c r="G13" s="5">
        <v>525</v>
      </c>
      <c r="H13" s="5">
        <v>530</v>
      </c>
      <c r="I13" s="5">
        <v>600</v>
      </c>
    </row>
    <row r="14" spans="1:9" x14ac:dyDescent="0.3">
      <c r="A14" t="s">
        <v>27</v>
      </c>
      <c r="B14" s="6">
        <f t="shared" ref="B14:C15" si="0">B$13-$B$3*B$9-$B4*B10-B$12</f>
        <v>127.5</v>
      </c>
      <c r="C14" s="6">
        <f t="shared" si="0"/>
        <v>132</v>
      </c>
      <c r="D14" s="6">
        <f t="shared" ref="D14:I14" si="1">D$13-$B$3*D$9-$B4*D10-D$12</f>
        <v>142</v>
      </c>
      <c r="E14" s="6">
        <f t="shared" si="1"/>
        <v>152</v>
      </c>
      <c r="F14" s="6">
        <f t="shared" si="1"/>
        <v>142</v>
      </c>
      <c r="G14" s="6">
        <f t="shared" si="1"/>
        <v>167</v>
      </c>
      <c r="H14" s="6">
        <f t="shared" si="1"/>
        <v>172</v>
      </c>
      <c r="I14" s="6">
        <f t="shared" si="1"/>
        <v>177</v>
      </c>
    </row>
    <row r="15" spans="1:9" x14ac:dyDescent="0.3">
      <c r="A15" t="s">
        <v>28</v>
      </c>
      <c r="B15" s="6">
        <f t="shared" si="0"/>
        <v>122</v>
      </c>
      <c r="C15" s="6">
        <f t="shared" si="0"/>
        <v>127.5</v>
      </c>
      <c r="D15" s="6">
        <f t="shared" ref="D15:I15" si="2">D$13-$B$3*D$9-$B5*D11-D$12</f>
        <v>137.5</v>
      </c>
      <c r="E15" s="6">
        <f t="shared" si="2"/>
        <v>147.5</v>
      </c>
      <c r="F15" s="6">
        <f t="shared" si="2"/>
        <v>138.5</v>
      </c>
      <c r="G15" s="6">
        <f t="shared" si="2"/>
        <v>163.5</v>
      </c>
      <c r="H15" s="6">
        <f t="shared" si="2"/>
        <v>160</v>
      </c>
      <c r="I15" s="6">
        <f t="shared" si="2"/>
        <v>174.5</v>
      </c>
    </row>
    <row r="17" spans="1:10" x14ac:dyDescent="0.3">
      <c r="A17" t="s">
        <v>5</v>
      </c>
    </row>
    <row r="18" spans="1:10" x14ac:dyDescent="0.3">
      <c r="B18" s="2" t="s">
        <v>15</v>
      </c>
      <c r="C18" s="2" t="s">
        <v>16</v>
      </c>
      <c r="D18" s="2" t="s">
        <v>17</v>
      </c>
      <c r="E18" s="2" t="s">
        <v>18</v>
      </c>
      <c r="F18" s="2" t="s">
        <v>19</v>
      </c>
      <c r="G18" s="2" t="s">
        <v>20</v>
      </c>
      <c r="H18" s="2" t="s">
        <v>21</v>
      </c>
      <c r="I18" s="2" t="s">
        <v>22</v>
      </c>
    </row>
    <row r="19" spans="1:10" x14ac:dyDescent="0.3">
      <c r="A19" t="s">
        <v>25</v>
      </c>
      <c r="B19" s="4">
        <v>1500</v>
      </c>
      <c r="C19" s="4">
        <v>0</v>
      </c>
      <c r="D19" s="4">
        <v>0</v>
      </c>
      <c r="E19" s="4">
        <v>125</v>
      </c>
      <c r="F19" s="4">
        <v>0</v>
      </c>
      <c r="G19" s="4">
        <v>0</v>
      </c>
      <c r="H19" s="4">
        <v>1000</v>
      </c>
      <c r="I19" s="4">
        <v>0</v>
      </c>
    </row>
    <row r="20" spans="1:10" x14ac:dyDescent="0.3">
      <c r="A20" t="s">
        <v>26</v>
      </c>
      <c r="B20" s="4">
        <v>0</v>
      </c>
      <c r="C20" s="4">
        <v>0</v>
      </c>
      <c r="D20" s="4">
        <v>0</v>
      </c>
      <c r="E20" s="4">
        <v>475</v>
      </c>
      <c r="F20" s="4">
        <v>0</v>
      </c>
      <c r="G20" s="4">
        <v>1000</v>
      </c>
      <c r="H20" s="4">
        <v>0</v>
      </c>
      <c r="I20" s="4">
        <v>0</v>
      </c>
    </row>
    <row r="21" spans="1:10" x14ac:dyDescent="0.3">
      <c r="A21" t="s">
        <v>35</v>
      </c>
      <c r="B21" s="9">
        <f t="shared" ref="B21:I21" si="3">SUM(B19:B20)</f>
        <v>1500</v>
      </c>
      <c r="C21" s="9">
        <f t="shared" si="3"/>
        <v>0</v>
      </c>
      <c r="D21" s="9">
        <f t="shared" si="3"/>
        <v>0</v>
      </c>
      <c r="E21" s="9">
        <f t="shared" si="3"/>
        <v>600</v>
      </c>
      <c r="F21" s="9">
        <f t="shared" si="3"/>
        <v>0</v>
      </c>
      <c r="G21" s="9">
        <f t="shared" si="3"/>
        <v>1000</v>
      </c>
      <c r="H21" s="9">
        <f t="shared" si="3"/>
        <v>1000</v>
      </c>
      <c r="I21" s="9">
        <f t="shared" si="3"/>
        <v>0</v>
      </c>
    </row>
    <row r="22" spans="1:10" x14ac:dyDescent="0.3">
      <c r="B22" s="2" t="s">
        <v>9</v>
      </c>
      <c r="C22" s="2" t="s">
        <v>9</v>
      </c>
      <c r="D22" s="2" t="s">
        <v>9</v>
      </c>
      <c r="E22" s="2" t="s">
        <v>9</v>
      </c>
      <c r="F22" s="2" t="s">
        <v>9</v>
      </c>
      <c r="G22" s="2" t="s">
        <v>9</v>
      </c>
      <c r="H22" s="2" t="s">
        <v>9</v>
      </c>
      <c r="I22" s="2" t="s">
        <v>9</v>
      </c>
    </row>
    <row r="23" spans="1:10" x14ac:dyDescent="0.3">
      <c r="A23" t="s">
        <v>34</v>
      </c>
      <c r="B23" s="3">
        <v>1500</v>
      </c>
      <c r="C23" s="3">
        <v>1250</v>
      </c>
      <c r="D23" s="3">
        <v>1250</v>
      </c>
      <c r="E23" s="3">
        <v>1250</v>
      </c>
      <c r="F23" s="3">
        <v>1000</v>
      </c>
      <c r="G23" s="3">
        <v>1000</v>
      </c>
      <c r="H23" s="3">
        <v>1000</v>
      </c>
      <c r="I23" s="3">
        <v>800</v>
      </c>
    </row>
    <row r="25" spans="1:10" x14ac:dyDescent="0.3">
      <c r="A25" t="s">
        <v>10</v>
      </c>
      <c r="B25" s="12" t="s">
        <v>32</v>
      </c>
      <c r="C25" s="12"/>
      <c r="D25" s="12" t="s">
        <v>33</v>
      </c>
      <c r="F25" s="12" t="s">
        <v>36</v>
      </c>
      <c r="H25" t="s">
        <v>37</v>
      </c>
    </row>
    <row r="26" spans="1:10" x14ac:dyDescent="0.3">
      <c r="A26" t="s">
        <v>8</v>
      </c>
      <c r="B26">
        <f>SUMPRODUCT(B9:I9,Total_computers_produced)</f>
        <v>20000</v>
      </c>
      <c r="C26" s="8" t="s">
        <v>9</v>
      </c>
      <c r="D26" s="9">
        <f t="shared" ref="D26:D28" si="4">F26*(1+$H$26)</f>
        <v>20000</v>
      </c>
      <c r="F26" s="3">
        <v>20000</v>
      </c>
      <c r="H26" s="13">
        <v>0</v>
      </c>
    </row>
    <row r="27" spans="1:10" x14ac:dyDescent="0.3">
      <c r="A27" t="s">
        <v>23</v>
      </c>
      <c r="B27">
        <f>SUMPRODUCT(B10:I10,Number_tested_on_line_1)</f>
        <v>5000</v>
      </c>
      <c r="C27" s="8" t="s">
        <v>9</v>
      </c>
      <c r="D27" s="9">
        <f t="shared" si="4"/>
        <v>5000</v>
      </c>
      <c r="F27" s="3">
        <v>5000</v>
      </c>
    </row>
    <row r="28" spans="1:10" x14ac:dyDescent="0.3">
      <c r="A28" t="s">
        <v>24</v>
      </c>
      <c r="B28">
        <f>SUMPRODUCT(B11:I11,Number_tested_on_line_2)</f>
        <v>4187.5</v>
      </c>
      <c r="C28" s="8" t="s">
        <v>9</v>
      </c>
      <c r="D28" s="9">
        <f t="shared" si="4"/>
        <v>6000</v>
      </c>
      <c r="F28" s="3">
        <v>6000</v>
      </c>
    </row>
    <row r="30" spans="1:10" x14ac:dyDescent="0.3">
      <c r="A30" t="s">
        <v>6</v>
      </c>
      <c r="B30" s="2" t="s">
        <v>15</v>
      </c>
      <c r="C30" s="2" t="s">
        <v>16</v>
      </c>
      <c r="D30" s="2" t="s">
        <v>17</v>
      </c>
      <c r="E30" s="2" t="s">
        <v>18</v>
      </c>
      <c r="F30" s="2" t="s">
        <v>19</v>
      </c>
      <c r="G30" s="2" t="s">
        <v>20</v>
      </c>
      <c r="H30" s="2" t="s">
        <v>21</v>
      </c>
      <c r="I30" s="2" t="s">
        <v>22</v>
      </c>
      <c r="J30" s="2" t="s">
        <v>31</v>
      </c>
    </row>
    <row r="31" spans="1:10" x14ac:dyDescent="0.3">
      <c r="A31" t="s">
        <v>29</v>
      </c>
      <c r="B31" s="6">
        <f>B14*B19</f>
        <v>191250</v>
      </c>
      <c r="C31" s="6">
        <f t="shared" ref="B31:I32" si="5">C19*C14</f>
        <v>0</v>
      </c>
      <c r="D31" s="6">
        <f t="shared" si="5"/>
        <v>0</v>
      </c>
      <c r="E31" s="6">
        <f t="shared" si="5"/>
        <v>19000</v>
      </c>
      <c r="F31" s="6">
        <f t="shared" si="5"/>
        <v>0</v>
      </c>
      <c r="G31" s="6">
        <f t="shared" si="5"/>
        <v>0</v>
      </c>
      <c r="H31" s="6">
        <f t="shared" si="5"/>
        <v>172000</v>
      </c>
      <c r="I31" s="6">
        <f t="shared" si="5"/>
        <v>0</v>
      </c>
      <c r="J31" s="10">
        <f t="shared" ref="J31:J32" si="6">SUM(B31:I31)</f>
        <v>382250</v>
      </c>
    </row>
    <row r="32" spans="1:10" x14ac:dyDescent="0.3">
      <c r="A32" t="s">
        <v>30</v>
      </c>
      <c r="B32" s="6">
        <f t="shared" si="5"/>
        <v>0</v>
      </c>
      <c r="C32" s="6">
        <f t="shared" si="5"/>
        <v>0</v>
      </c>
      <c r="D32" s="6">
        <f t="shared" si="5"/>
        <v>0</v>
      </c>
      <c r="E32" s="6">
        <f t="shared" si="5"/>
        <v>70062.5</v>
      </c>
      <c r="F32" s="6">
        <f t="shared" si="5"/>
        <v>0</v>
      </c>
      <c r="G32" s="6">
        <f t="shared" si="5"/>
        <v>163500</v>
      </c>
      <c r="H32" s="6">
        <f t="shared" si="5"/>
        <v>0</v>
      </c>
      <c r="I32" s="6">
        <f t="shared" si="5"/>
        <v>0</v>
      </c>
      <c r="J32" s="10">
        <f t="shared" si="6"/>
        <v>233562.5</v>
      </c>
    </row>
    <row r="33" spans="1:10" x14ac:dyDescent="0.3">
      <c r="J33" s="7">
        <f>SUM(J31:J32)</f>
        <v>615812.5</v>
      </c>
    </row>
    <row r="35" spans="1:10" x14ac:dyDescent="0.3">
      <c r="A35" s="1"/>
    </row>
    <row r="36" spans="1:10" x14ac:dyDescent="0.3">
      <c r="A36" s="11"/>
      <c r="B36" s="11"/>
    </row>
    <row r="37" spans="1:10" x14ac:dyDescent="0.3">
      <c r="A37" s="11"/>
      <c r="B37" s="11"/>
    </row>
    <row r="38" spans="1:10" x14ac:dyDescent="0.3">
      <c r="A38" s="11"/>
      <c r="B38" s="11"/>
    </row>
    <row r="39" spans="1:10" x14ac:dyDescent="0.3">
      <c r="A39" s="11"/>
      <c r="B39" s="11"/>
    </row>
    <row r="40" spans="1:10" x14ac:dyDescent="0.3">
      <c r="A40" s="11"/>
      <c r="B40" s="11"/>
    </row>
    <row r="41" spans="1:10" x14ac:dyDescent="0.3">
      <c r="A41" s="11"/>
      <c r="B41" s="11"/>
    </row>
    <row r="42" spans="1:10" x14ac:dyDescent="0.3">
      <c r="A42" s="11"/>
      <c r="B42" s="11"/>
    </row>
  </sheetData>
  <printOptions headings="1" gridLines="1"/>
  <pageMargins left="0.7" right="0.7" top="0.75" bottom="0.75" header="0.3" footer="0.3"/>
  <pageSetup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RowHeight="14.4" x14ac:dyDescent="0.3"/>
  <sheetData>
    <row r="1" spans="1:2" x14ac:dyDescent="0.3">
      <c r="A1">
        <v>1</v>
      </c>
    </row>
    <row r="2" spans="1:2" x14ac:dyDescent="0.3">
      <c r="A2" t="s">
        <v>38</v>
      </c>
    </row>
    <row r="3" spans="1:2" x14ac:dyDescent="0.3">
      <c r="A3">
        <v>1</v>
      </c>
    </row>
    <row r="4" spans="1:2" x14ac:dyDescent="0.3">
      <c r="A4">
        <v>-0.25</v>
      </c>
    </row>
    <row r="5" spans="1:2" x14ac:dyDescent="0.3">
      <c r="A5">
        <v>0.5</v>
      </c>
    </row>
    <row r="6" spans="1:2" x14ac:dyDescent="0.3">
      <c r="A6">
        <v>0.05</v>
      </c>
    </row>
    <row r="8" spans="1:2" x14ac:dyDescent="0.3">
      <c r="A8" s="14"/>
      <c r="B8" s="14"/>
    </row>
    <row r="9" spans="1:2" x14ac:dyDescent="0.3">
      <c r="A9" t="s">
        <v>39</v>
      </c>
    </row>
    <row r="10" spans="1:2" x14ac:dyDescent="0.3">
      <c r="A10" t="s">
        <v>40</v>
      </c>
    </row>
    <row r="15" spans="1:2" x14ac:dyDescent="0.3">
      <c r="B15"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O37"/>
  <sheetViews>
    <sheetView tabSelected="1" workbookViewId="0"/>
  </sheetViews>
  <sheetFormatPr defaultRowHeight="14.4" x14ac:dyDescent="0.3"/>
  <sheetData>
    <row r="1" spans="1:15" x14ac:dyDescent="0.3">
      <c r="A1" s="1" t="s">
        <v>41</v>
      </c>
      <c r="O1" s="17" t="str">
        <f>CONCATENATE("Sensitivity of ",$O$4," to ","Percent change in available hours")</f>
        <v>Sensitivity of Total_profit to Percent change in available hours</v>
      </c>
    </row>
    <row r="3" spans="1:15" x14ac:dyDescent="0.3">
      <c r="A3" t="s">
        <v>42</v>
      </c>
      <c r="O3" t="s">
        <v>55</v>
      </c>
    </row>
    <row r="4" spans="1:15" ht="140.4" x14ac:dyDescent="0.3">
      <c r="B4" s="15" t="s">
        <v>43</v>
      </c>
      <c r="C4" s="15" t="s">
        <v>44</v>
      </c>
      <c r="D4" s="15" t="s">
        <v>45</v>
      </c>
      <c r="E4" s="15" t="s">
        <v>46</v>
      </c>
      <c r="F4" s="15" t="s">
        <v>47</v>
      </c>
      <c r="G4" s="15" t="s">
        <v>48</v>
      </c>
      <c r="H4" s="15" t="s">
        <v>49</v>
      </c>
      <c r="I4" s="15" t="s">
        <v>50</v>
      </c>
      <c r="J4" s="15" t="s">
        <v>51</v>
      </c>
      <c r="K4" s="15" t="s">
        <v>52</v>
      </c>
      <c r="L4" s="15" t="s">
        <v>53</v>
      </c>
      <c r="M4" s="15" t="s">
        <v>54</v>
      </c>
      <c r="N4" s="17">
        <f>MATCH($O$4,OutputAddresses,0)</f>
        <v>12</v>
      </c>
      <c r="O4" s="16" t="s">
        <v>54</v>
      </c>
    </row>
    <row r="5" spans="1:15" x14ac:dyDescent="0.3">
      <c r="A5" s="13">
        <v>-0.25</v>
      </c>
      <c r="B5" s="18">
        <v>1500.0000000000919</v>
      </c>
      <c r="C5" s="19">
        <v>0</v>
      </c>
      <c r="D5" s="19">
        <v>0</v>
      </c>
      <c r="E5" s="19">
        <v>0</v>
      </c>
      <c r="F5" s="19">
        <v>0</v>
      </c>
      <c r="G5" s="19">
        <v>999.99999999999977</v>
      </c>
      <c r="H5" s="19">
        <v>636.36363636069677</v>
      </c>
      <c r="I5" s="19">
        <v>0</v>
      </c>
      <c r="J5" s="19">
        <v>14999.9999999842</v>
      </c>
      <c r="K5" s="19">
        <v>3749.9999999965089</v>
      </c>
      <c r="L5" s="19">
        <v>3121.2121212071597</v>
      </c>
      <c r="M5" s="20">
        <v>463871.21</v>
      </c>
      <c r="O5">
        <f>INDEX(OutputValues,1,$N$4)</f>
        <v>463871.21</v>
      </c>
    </row>
    <row r="6" spans="1:15" x14ac:dyDescent="0.3">
      <c r="A6" s="13">
        <v>-0.20000000298023224</v>
      </c>
      <c r="B6" s="21">
        <v>1499.9999999997224</v>
      </c>
      <c r="C6" s="22">
        <v>0</v>
      </c>
      <c r="D6" s="22">
        <v>0</v>
      </c>
      <c r="E6" s="22">
        <v>0</v>
      </c>
      <c r="F6" s="22">
        <v>0</v>
      </c>
      <c r="G6" s="22">
        <v>999.99999999999989</v>
      </c>
      <c r="H6" s="22">
        <v>818.18180734808982</v>
      </c>
      <c r="I6" s="22">
        <v>0</v>
      </c>
      <c r="J6" s="22">
        <v>15999.999940413381</v>
      </c>
      <c r="K6" s="22">
        <v>3999.9999850982203</v>
      </c>
      <c r="L6" s="22">
        <v>3393.9393776954498</v>
      </c>
      <c r="M6" s="23">
        <v>494393.94</v>
      </c>
      <c r="N6" s="6">
        <f t="shared" ref="N6:N20" si="0">M6-M5</f>
        <v>30522.729999999981</v>
      </c>
      <c r="O6">
        <f>INDEX(OutputValues,2,$N$4)</f>
        <v>494393.94</v>
      </c>
    </row>
    <row r="7" spans="1:15" x14ac:dyDescent="0.3">
      <c r="A7" s="13">
        <v>-0.15000000596046448</v>
      </c>
      <c r="B7" s="21">
        <v>1499.9999999998827</v>
      </c>
      <c r="C7" s="22">
        <v>0</v>
      </c>
      <c r="D7" s="22">
        <v>0</v>
      </c>
      <c r="E7" s="22">
        <v>0</v>
      </c>
      <c r="F7" s="22">
        <v>0</v>
      </c>
      <c r="G7" s="22">
        <v>1000.0000000000002</v>
      </c>
      <c r="H7" s="22">
        <v>999.99997832467648</v>
      </c>
      <c r="I7" s="22">
        <v>0</v>
      </c>
      <c r="J7" s="22">
        <v>16999.999880785253</v>
      </c>
      <c r="K7" s="22">
        <v>4249.9999701972729</v>
      </c>
      <c r="L7" s="22">
        <v>3666.6666341523241</v>
      </c>
      <c r="M7" s="23">
        <v>524916.66</v>
      </c>
      <c r="N7" s="6">
        <f t="shared" si="0"/>
        <v>30522.72000000003</v>
      </c>
      <c r="O7">
        <f>INDEX(OutputValues,3,$N$4)</f>
        <v>524916.66</v>
      </c>
    </row>
    <row r="8" spans="1:15" x14ac:dyDescent="0.3">
      <c r="A8" s="13">
        <v>-9.9999994039535522E-2</v>
      </c>
      <c r="B8" s="21">
        <v>1500.0000000002785</v>
      </c>
      <c r="C8" s="22">
        <v>0</v>
      </c>
      <c r="D8" s="22">
        <v>0</v>
      </c>
      <c r="E8" s="22">
        <v>200.00002889168502</v>
      </c>
      <c r="F8" s="22">
        <v>0</v>
      </c>
      <c r="G8" s="22">
        <v>1000.0000000000001</v>
      </c>
      <c r="H8" s="22">
        <v>1000</v>
      </c>
      <c r="I8" s="22">
        <v>0</v>
      </c>
      <c r="J8" s="22">
        <v>18000.00014445954</v>
      </c>
      <c r="K8" s="22">
        <v>4500.0000298023524</v>
      </c>
      <c r="L8" s="22">
        <v>3833.3333658266338</v>
      </c>
      <c r="M8" s="23">
        <v>555333.34</v>
      </c>
      <c r="N8" s="6">
        <f t="shared" si="0"/>
        <v>30416.679999999935</v>
      </c>
      <c r="O8">
        <f>INDEX(OutputValues,4,$N$4)</f>
        <v>555333.34</v>
      </c>
    </row>
    <row r="9" spans="1:15" x14ac:dyDescent="0.3">
      <c r="A9" s="13">
        <v>-4.9999997019767761E-2</v>
      </c>
      <c r="B9" s="21">
        <v>1499.9999999998008</v>
      </c>
      <c r="C9" s="22">
        <v>0</v>
      </c>
      <c r="D9" s="22">
        <v>0</v>
      </c>
      <c r="E9" s="22">
        <v>400.00001192428772</v>
      </c>
      <c r="F9" s="22">
        <v>0</v>
      </c>
      <c r="G9" s="22">
        <v>1000</v>
      </c>
      <c r="H9" s="22">
        <v>1000</v>
      </c>
      <c r="I9" s="22">
        <v>0</v>
      </c>
      <c r="J9" s="22">
        <v>19000.000059620641</v>
      </c>
      <c r="K9" s="22">
        <v>4750.0000149011648</v>
      </c>
      <c r="L9" s="22">
        <v>4000.0000111838895</v>
      </c>
      <c r="M9" s="23">
        <v>585750</v>
      </c>
      <c r="N9" s="6">
        <f t="shared" si="0"/>
        <v>30416.660000000033</v>
      </c>
      <c r="O9">
        <f>INDEX(OutputValues,5,$N$4)</f>
        <v>585750</v>
      </c>
    </row>
    <row r="10" spans="1:15" x14ac:dyDescent="0.3">
      <c r="A10" s="13">
        <v>3.7252902984619141E-9</v>
      </c>
      <c r="B10" s="21">
        <v>1500</v>
      </c>
      <c r="C10" s="22">
        <v>0</v>
      </c>
      <c r="D10" s="22">
        <v>0</v>
      </c>
      <c r="E10" s="22">
        <v>600.00001487520547</v>
      </c>
      <c r="F10" s="22">
        <v>0</v>
      </c>
      <c r="G10" s="22">
        <v>999.99999999999989</v>
      </c>
      <c r="H10" s="22">
        <v>1000</v>
      </c>
      <c r="I10" s="22">
        <v>0</v>
      </c>
      <c r="J10" s="22">
        <v>20000.000074376028</v>
      </c>
      <c r="K10" s="22">
        <v>5000.0000185755198</v>
      </c>
      <c r="L10" s="22">
        <v>4187.5000139686135</v>
      </c>
      <c r="M10" s="23">
        <v>615812.5</v>
      </c>
      <c r="N10" s="6">
        <f t="shared" si="0"/>
        <v>30062.5</v>
      </c>
      <c r="O10">
        <f>INDEX(OutputValues,6,$N$4)</f>
        <v>615812.5</v>
      </c>
    </row>
    <row r="11" spans="1:15" x14ac:dyDescent="0.3">
      <c r="A11" s="13">
        <v>5.0000004470348358E-2</v>
      </c>
      <c r="B11" s="21">
        <v>1500.0000000000002</v>
      </c>
      <c r="C11" s="22">
        <v>0</v>
      </c>
      <c r="D11" s="22">
        <v>0</v>
      </c>
      <c r="E11" s="22">
        <v>800.0000178851833</v>
      </c>
      <c r="F11" s="22">
        <v>0</v>
      </c>
      <c r="G11" s="22">
        <v>999.99999999999989</v>
      </c>
      <c r="H11" s="22">
        <v>1000</v>
      </c>
      <c r="I11" s="22">
        <v>0</v>
      </c>
      <c r="J11" s="22">
        <v>21000.000089425917</v>
      </c>
      <c r="K11" s="22">
        <v>5250.0000223499228</v>
      </c>
      <c r="L11" s="22">
        <v>4375.0000167755552</v>
      </c>
      <c r="M11" s="23">
        <v>645875</v>
      </c>
      <c r="N11" s="6">
        <f t="shared" si="0"/>
        <v>30062.5</v>
      </c>
      <c r="O11">
        <f>INDEX(OutputValues,7,$N$4)</f>
        <v>645875</v>
      </c>
    </row>
    <row r="12" spans="1:15" x14ac:dyDescent="0.3">
      <c r="A12" s="13">
        <v>0.10000000894069672</v>
      </c>
      <c r="B12" s="21">
        <v>1500</v>
      </c>
      <c r="C12" s="22">
        <v>0</v>
      </c>
      <c r="D12" s="22">
        <v>0</v>
      </c>
      <c r="E12" s="22">
        <v>1000.0000357621792</v>
      </c>
      <c r="F12" s="22">
        <v>0</v>
      </c>
      <c r="G12" s="22">
        <v>999.99999999999977</v>
      </c>
      <c r="H12" s="22">
        <v>1000</v>
      </c>
      <c r="I12" s="22">
        <v>0</v>
      </c>
      <c r="J12" s="22">
        <v>22000.000178810897</v>
      </c>
      <c r="K12" s="22">
        <v>5500.0000447043922</v>
      </c>
      <c r="L12" s="22">
        <v>4562.500033524957</v>
      </c>
      <c r="M12" s="23">
        <v>675937.51</v>
      </c>
      <c r="N12" s="6">
        <f t="shared" si="0"/>
        <v>30062.510000000009</v>
      </c>
      <c r="O12">
        <f>INDEX(OutputValues,8,$N$4)</f>
        <v>675937.51</v>
      </c>
    </row>
    <row r="13" spans="1:15" x14ac:dyDescent="0.3">
      <c r="A13" s="13">
        <v>0.15000000596046448</v>
      </c>
      <c r="B13" s="21">
        <v>1500.0000000000002</v>
      </c>
      <c r="C13" s="22">
        <v>0</v>
      </c>
      <c r="D13" s="22">
        <v>0</v>
      </c>
      <c r="E13" s="22">
        <v>1200.0000238420555</v>
      </c>
      <c r="F13" s="22">
        <v>0</v>
      </c>
      <c r="G13" s="22">
        <v>1000</v>
      </c>
      <c r="H13" s="22">
        <v>1000</v>
      </c>
      <c r="I13" s="22">
        <v>0</v>
      </c>
      <c r="J13" s="22">
        <v>23000.000119210279</v>
      </c>
      <c r="K13" s="22">
        <v>5750.0000298008054</v>
      </c>
      <c r="L13" s="22">
        <v>4750.0000223541319</v>
      </c>
      <c r="M13" s="23">
        <v>706000</v>
      </c>
      <c r="N13" s="6">
        <f t="shared" si="0"/>
        <v>30062.489999999991</v>
      </c>
      <c r="O13">
        <f>INDEX(OutputValues,9,$N$4)</f>
        <v>706000</v>
      </c>
    </row>
    <row r="14" spans="1:15" x14ac:dyDescent="0.3">
      <c r="A14" s="13">
        <v>0.20000000298023224</v>
      </c>
      <c r="B14" s="21">
        <v>1500</v>
      </c>
      <c r="C14" s="22">
        <v>0</v>
      </c>
      <c r="D14" s="22">
        <v>0</v>
      </c>
      <c r="E14" s="22">
        <v>1249.9999999997308</v>
      </c>
      <c r="F14" s="22">
        <v>0</v>
      </c>
      <c r="G14" s="22">
        <v>999.99999999999989</v>
      </c>
      <c r="H14" s="22">
        <v>1000</v>
      </c>
      <c r="I14" s="22">
        <v>125.00001309172453</v>
      </c>
      <c r="J14" s="22">
        <v>24000.000078549001</v>
      </c>
      <c r="K14" s="22">
        <v>6000.0000148994177</v>
      </c>
      <c r="L14" s="22">
        <v>5000.0000271960907</v>
      </c>
      <c r="M14" s="23">
        <v>735750</v>
      </c>
      <c r="N14" s="6">
        <f t="shared" si="0"/>
        <v>29750</v>
      </c>
      <c r="O14">
        <f>INDEX(OutputValues,10,$N$4)</f>
        <v>735750</v>
      </c>
    </row>
    <row r="15" spans="1:15" x14ac:dyDescent="0.3">
      <c r="A15" s="13">
        <v>0.25</v>
      </c>
      <c r="B15" s="21">
        <v>1500</v>
      </c>
      <c r="C15" s="22">
        <v>0</v>
      </c>
      <c r="D15" s="22">
        <v>0</v>
      </c>
      <c r="E15" s="22">
        <v>1249.9999999999782</v>
      </c>
      <c r="F15" s="22">
        <v>0</v>
      </c>
      <c r="G15" s="22">
        <v>999.99999999999977</v>
      </c>
      <c r="H15" s="22">
        <v>1000</v>
      </c>
      <c r="I15" s="22">
        <v>291.66666666624121</v>
      </c>
      <c r="J15" s="22">
        <v>24999.999999997337</v>
      </c>
      <c r="K15" s="22">
        <v>6249.9999999985594</v>
      </c>
      <c r="L15" s="22">
        <v>5270.8333333335886</v>
      </c>
      <c r="M15" s="23">
        <v>765395.83</v>
      </c>
      <c r="N15" s="6">
        <f t="shared" si="0"/>
        <v>29645.829999999958</v>
      </c>
      <c r="O15">
        <f>INDEX(OutputValues,11,$N$4)</f>
        <v>765395.83</v>
      </c>
    </row>
    <row r="16" spans="1:15" x14ac:dyDescent="0.3">
      <c r="A16" s="13">
        <v>0.30000001192092896</v>
      </c>
      <c r="B16" s="21">
        <v>1499.9999999999995</v>
      </c>
      <c r="C16" s="22">
        <v>0</v>
      </c>
      <c r="D16" s="22">
        <v>0</v>
      </c>
      <c r="E16" s="22">
        <v>1249.999999999895</v>
      </c>
      <c r="F16" s="22">
        <v>0</v>
      </c>
      <c r="G16" s="22">
        <v>1000.0000000000002</v>
      </c>
      <c r="H16" s="22">
        <v>1000</v>
      </c>
      <c r="I16" s="22">
        <v>458.33337306659018</v>
      </c>
      <c r="J16" s="22">
        <v>26000.000238399014</v>
      </c>
      <c r="K16" s="22">
        <v>6500.0000596034952</v>
      </c>
      <c r="L16" s="22">
        <v>5541.6667312284335</v>
      </c>
      <c r="M16" s="23">
        <v>795041.67</v>
      </c>
      <c r="N16" s="6">
        <f t="shared" si="0"/>
        <v>29645.840000000084</v>
      </c>
      <c r="O16">
        <f>INDEX(OutputValues,12,$N$4)</f>
        <v>795041.67</v>
      </c>
    </row>
    <row r="17" spans="1:15" x14ac:dyDescent="0.3">
      <c r="A17" s="13">
        <v>0.35000002384185791</v>
      </c>
      <c r="B17" s="21">
        <v>1500</v>
      </c>
      <c r="C17" s="22">
        <v>0</v>
      </c>
      <c r="D17" s="22">
        <v>0</v>
      </c>
      <c r="E17" s="22">
        <v>1249.9999999998699</v>
      </c>
      <c r="F17" s="22">
        <v>0</v>
      </c>
      <c r="G17" s="22">
        <v>999.99999999999966</v>
      </c>
      <c r="H17" s="22">
        <v>1000</v>
      </c>
      <c r="I17" s="22">
        <v>625.00007947426184</v>
      </c>
      <c r="J17" s="22">
        <v>27000.000476844914</v>
      </c>
      <c r="K17" s="22">
        <v>6750.0001192096461</v>
      </c>
      <c r="L17" s="22">
        <v>5812.5001291475328</v>
      </c>
      <c r="M17" s="23">
        <v>824687.51</v>
      </c>
      <c r="N17" s="6">
        <f t="shared" si="0"/>
        <v>29645.839999999967</v>
      </c>
      <c r="O17">
        <f>INDEX(OutputValues,13,$N$4)</f>
        <v>824687.51</v>
      </c>
    </row>
    <row r="18" spans="1:15" x14ac:dyDescent="0.3">
      <c r="A18" s="13">
        <v>0.40000000596046448</v>
      </c>
      <c r="B18" s="21">
        <v>1500</v>
      </c>
      <c r="C18" s="22">
        <v>0</v>
      </c>
      <c r="D18" s="22">
        <v>0</v>
      </c>
      <c r="E18" s="22">
        <v>1249.9999999998925</v>
      </c>
      <c r="F18" s="22">
        <v>0</v>
      </c>
      <c r="G18" s="22">
        <v>1000.0000000000001</v>
      </c>
      <c r="H18" s="22">
        <v>1000</v>
      </c>
      <c r="I18" s="22">
        <v>791.66668653419913</v>
      </c>
      <c r="J18" s="22">
        <v>28000.000119204655</v>
      </c>
      <c r="K18" s="22">
        <v>7000.0000298028226</v>
      </c>
      <c r="L18" s="22">
        <v>6083.3333656159011</v>
      </c>
      <c r="M18" s="23">
        <v>854333.34</v>
      </c>
      <c r="N18" s="6">
        <f t="shared" si="0"/>
        <v>29645.829999999958</v>
      </c>
      <c r="O18">
        <f>INDEX(OutputValues,14,$N$4)</f>
        <v>854333.34</v>
      </c>
    </row>
    <row r="19" spans="1:15" x14ac:dyDescent="0.3">
      <c r="A19" s="13">
        <v>0.45000001788139343</v>
      </c>
      <c r="B19" s="21">
        <v>1499.9999999999998</v>
      </c>
      <c r="C19" s="22">
        <v>0</v>
      </c>
      <c r="D19" s="22">
        <v>190.00006250149286</v>
      </c>
      <c r="E19" s="22">
        <v>1249.9999999998799</v>
      </c>
      <c r="F19" s="22">
        <v>0</v>
      </c>
      <c r="G19" s="22">
        <v>999.99999999999977</v>
      </c>
      <c r="H19" s="22">
        <v>1000</v>
      </c>
      <c r="I19" s="22">
        <v>799.99999999999727</v>
      </c>
      <c r="J19" s="22">
        <v>29000.000312506847</v>
      </c>
      <c r="K19" s="22">
        <v>7250.0000894074274</v>
      </c>
      <c r="L19" s="22">
        <v>6275.0000444941379</v>
      </c>
      <c r="M19" s="23">
        <v>882475.01</v>
      </c>
      <c r="N19" s="6">
        <f t="shared" si="0"/>
        <v>28141.670000000042</v>
      </c>
      <c r="O19">
        <f>INDEX(OutputValues,15,$N$4)</f>
        <v>882475.01</v>
      </c>
    </row>
    <row r="20" spans="1:15" x14ac:dyDescent="0.3">
      <c r="A20" s="13">
        <v>0.5</v>
      </c>
      <c r="B20" s="24">
        <v>1500</v>
      </c>
      <c r="C20" s="25">
        <v>0</v>
      </c>
      <c r="D20" s="25">
        <v>390.00000019030415</v>
      </c>
      <c r="E20" s="25">
        <v>1250.0000000002665</v>
      </c>
      <c r="F20" s="25">
        <v>0</v>
      </c>
      <c r="G20" s="25">
        <v>1000</v>
      </c>
      <c r="H20" s="25">
        <v>1000</v>
      </c>
      <c r="I20" s="25">
        <v>800</v>
      </c>
      <c r="J20" s="25">
        <v>30000.000000952852</v>
      </c>
      <c r="K20" s="25">
        <v>7500.000000195846</v>
      </c>
      <c r="L20" s="25">
        <v>6462.5000002316192</v>
      </c>
      <c r="M20" s="26">
        <v>910537.5</v>
      </c>
      <c r="N20" s="6">
        <f t="shared" si="0"/>
        <v>28062.489999999991</v>
      </c>
      <c r="O20">
        <f>INDEX(OutputValues,16,$N$4)</f>
        <v>910537.5</v>
      </c>
    </row>
    <row r="22" spans="1:15" x14ac:dyDescent="0.3">
      <c r="J22">
        <f>Model!$F$26*(1+$A5)</f>
        <v>15000</v>
      </c>
      <c r="K22">
        <f>Model!$F$27*(1+$A5)</f>
        <v>3750</v>
      </c>
      <c r="L22">
        <f>Model!$F$28*(1+$A5)</f>
        <v>4500</v>
      </c>
    </row>
    <row r="23" spans="1:15" x14ac:dyDescent="0.3">
      <c r="J23">
        <f>Model!$F$26*(1+$A6)</f>
        <v>15999.999940395355</v>
      </c>
      <c r="K23">
        <f>Model!$F$27*(1+$A6)</f>
        <v>3999.9999850988388</v>
      </c>
      <c r="L23">
        <f>Model!$F$28*(1+$A6)</f>
        <v>4799.9999821186066</v>
      </c>
    </row>
    <row r="24" spans="1:15" x14ac:dyDescent="0.3">
      <c r="J24">
        <f>Model!$F$26*(1+$A7)</f>
        <v>16999.99988079071</v>
      </c>
      <c r="K24">
        <f>Model!$F$27*(1+$A7)</f>
        <v>4249.9999701976776</v>
      </c>
      <c r="L24">
        <f>Model!$F$28*(1+$A7)</f>
        <v>5099.9999642372131</v>
      </c>
    </row>
    <row r="25" spans="1:15" x14ac:dyDescent="0.3">
      <c r="J25">
        <f>Model!$F$26*(1+$A8)</f>
        <v>18000.00011920929</v>
      </c>
      <c r="K25">
        <f>Model!$F$27*(1+$A8)</f>
        <v>4500.0000298023224</v>
      </c>
      <c r="L25">
        <f>Model!$F$28*(1+$A8)</f>
        <v>5400.0000357627869</v>
      </c>
    </row>
    <row r="26" spans="1:15" x14ac:dyDescent="0.3">
      <c r="J26">
        <f>Model!$F$26*(1+$A9)</f>
        <v>19000.000059604645</v>
      </c>
      <c r="K26">
        <f>Model!$F$27*(1+$A9)</f>
        <v>4750.0000149011612</v>
      </c>
      <c r="L26">
        <f>Model!$F$28*(1+$A9)</f>
        <v>5700.0000178813934</v>
      </c>
    </row>
    <row r="27" spans="1:15" x14ac:dyDescent="0.3">
      <c r="J27">
        <f>Model!$F$26*(1+$A10)</f>
        <v>20000.000074505806</v>
      </c>
      <c r="K27">
        <f>Model!$F$27*(1+$A10)</f>
        <v>5000.0000186264515</v>
      </c>
      <c r="L27">
        <f>Model!$F$28*(1+$A10)</f>
        <v>6000.0000223517418</v>
      </c>
    </row>
    <row r="28" spans="1:15" x14ac:dyDescent="0.3">
      <c r="J28">
        <f>Model!$F$26*(1+$A11)</f>
        <v>21000.000089406967</v>
      </c>
      <c r="K28">
        <f>Model!$F$27*(1+$A11)</f>
        <v>5250.0000223517418</v>
      </c>
      <c r="L28">
        <f>Model!$F$28*(1+$A11)</f>
        <v>6300.0000268220901</v>
      </c>
    </row>
    <row r="29" spans="1:15" x14ac:dyDescent="0.3">
      <c r="J29">
        <f>Model!$F$26*(1+$A12)</f>
        <v>22000.000178813934</v>
      </c>
      <c r="K29">
        <f>Model!$F$27*(1+$A12)</f>
        <v>5500.0000447034836</v>
      </c>
      <c r="L29">
        <f>Model!$F$28*(1+$A12)</f>
        <v>6600.0000536441803</v>
      </c>
    </row>
    <row r="30" spans="1:15" x14ac:dyDescent="0.3">
      <c r="J30">
        <f>Model!$F$26*(1+$A13)</f>
        <v>23000.00011920929</v>
      </c>
      <c r="K30">
        <f>Model!$F$27*(1+$A13)</f>
        <v>5750.0000298023224</v>
      </c>
      <c r="L30">
        <f>Model!$F$28*(1+$A13)</f>
        <v>6900.0000357627869</v>
      </c>
    </row>
    <row r="31" spans="1:15" x14ac:dyDescent="0.3">
      <c r="J31">
        <f>Model!$F$26*(1+$A14)</f>
        <v>24000.000059604645</v>
      </c>
      <c r="K31">
        <f>Model!$F$27*(1+$A14)</f>
        <v>6000.0000149011612</v>
      </c>
      <c r="L31">
        <f>Model!$F$28*(1+$A14)</f>
        <v>7200.0000178813934</v>
      </c>
    </row>
    <row r="32" spans="1:15" x14ac:dyDescent="0.3">
      <c r="J32">
        <f>Model!$F$26*(1+$A15)</f>
        <v>25000</v>
      </c>
      <c r="K32">
        <f>Model!$F$27*(1+$A15)</f>
        <v>6250</v>
      </c>
      <c r="L32">
        <f>Model!$F$28*(1+$A15)</f>
        <v>7500</v>
      </c>
    </row>
    <row r="33" spans="10:12" x14ac:dyDescent="0.3">
      <c r="J33">
        <f>Model!$F$26*(1+$A16)</f>
        <v>26000.000238418579</v>
      </c>
      <c r="K33">
        <f>Model!$F$27*(1+$A16)</f>
        <v>6500.0000596046448</v>
      </c>
      <c r="L33">
        <f>Model!$F$28*(1+$A16)</f>
        <v>7800.0000715255737</v>
      </c>
    </row>
    <row r="34" spans="10:12" x14ac:dyDescent="0.3">
      <c r="J34">
        <f>Model!$F$26*(1+$A17)</f>
        <v>27000.000476837158</v>
      </c>
      <c r="K34">
        <f>Model!$F$27*(1+$A17)</f>
        <v>6750.0001192092896</v>
      </c>
      <c r="L34">
        <f>Model!$F$28*(1+$A17)</f>
        <v>8100.0001430511475</v>
      </c>
    </row>
    <row r="35" spans="10:12" x14ac:dyDescent="0.3">
      <c r="J35">
        <f>Model!$F$26*(1+$A18)</f>
        <v>28000.00011920929</v>
      </c>
      <c r="K35">
        <f>Model!$F$27*(1+$A18)</f>
        <v>7000.0000298023224</v>
      </c>
      <c r="L35">
        <f>Model!$F$28*(1+$A18)</f>
        <v>8400.0000357627869</v>
      </c>
    </row>
    <row r="36" spans="10:12" x14ac:dyDescent="0.3">
      <c r="J36">
        <f>Model!$F$26*(1+$A19)</f>
        <v>29000.000357627869</v>
      </c>
      <c r="K36">
        <f>Model!$F$27*(1+$A19)</f>
        <v>7250.0000894069672</v>
      </c>
      <c r="L36">
        <f>Model!$F$28*(1+$A19)</f>
        <v>8700.0001072883606</v>
      </c>
    </row>
    <row r="37" spans="10:12" x14ac:dyDescent="0.3">
      <c r="J37">
        <f>Model!$F$26*(1+$A20)</f>
        <v>30000</v>
      </c>
      <c r="K37">
        <f>Model!$F$27*(1+$A20)</f>
        <v>7500</v>
      </c>
      <c r="L37">
        <f>Model!$F$28*(1+$A20)</f>
        <v>9000</v>
      </c>
    </row>
  </sheetData>
  <dataValidations count="1">
    <dataValidation type="list" allowBlank="1" showInputMessage="1" showErrorMessage="1" sqref="O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Model</vt:lpstr>
      <vt:lpstr>STS_1</vt:lpstr>
      <vt:lpstr>STS_1!ChartData</vt:lpstr>
      <vt:lpstr>Hours_available</vt:lpstr>
      <vt:lpstr>Hours_used</vt:lpstr>
      <vt:lpstr>STS_1!InputValues</vt:lpstr>
      <vt:lpstr>Maximum_sales</vt:lpstr>
      <vt:lpstr>Number_tested_on_line_1</vt:lpstr>
      <vt:lpstr>Number_tested_on_line_2</vt:lpstr>
      <vt:lpstr>STS_1!OutputAddresses</vt:lpstr>
      <vt:lpstr>STS_1!OutputValues</vt:lpstr>
      <vt:lpstr>Model!Print_Area</vt:lpstr>
      <vt:lpstr>Total_computers_produced</vt:lpstr>
      <vt:lpstr>Total_profit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2009-11-30T17:35:52Z</cp:lastPrinted>
  <dcterms:created xsi:type="dcterms:W3CDTF">2009-09-28T15:17:58Z</dcterms:created>
  <dcterms:modified xsi:type="dcterms:W3CDTF">2014-03-09T17:21:24Z</dcterms:modified>
</cp:coreProperties>
</file>